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Clavis\Marketing\lead-magnets\"/>
    </mc:Choice>
  </mc:AlternateContent>
  <xr:revisionPtr revIDLastSave="0" documentId="13_ncr:1_{1BC2B8A8-85DF-4AA6-A2F4-1538CEEF0D62}" xr6:coauthVersionLast="47" xr6:coauthVersionMax="47" xr10:uidLastSave="{00000000-0000-0000-0000-000000000000}"/>
  <bookViews>
    <workbookView xWindow="-120" yWindow="-120" windowWidth="51840" windowHeight="21840" xr2:uid="{00000000-000D-0000-FFFF-FFFF00000000}"/>
  </bookViews>
  <sheets>
    <sheet name="How to use" sheetId="1" r:id="rId1"/>
    <sheet name="People &amp; Capacity" sheetId="2" r:id="rId2"/>
    <sheet name="Deman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3" l="1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9" i="3"/>
  <c r="H19" i="3"/>
  <c r="G19" i="3"/>
  <c r="F19" i="3"/>
  <c r="I18" i="3"/>
  <c r="H18" i="3"/>
  <c r="G18" i="3"/>
  <c r="F18" i="3"/>
  <c r="I17" i="3"/>
  <c r="H17" i="3"/>
  <c r="G17" i="3"/>
  <c r="F17" i="3"/>
  <c r="I16" i="3"/>
  <c r="H16" i="3"/>
  <c r="G16" i="3"/>
  <c r="F16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11" i="3"/>
  <c r="H11" i="3"/>
  <c r="G11" i="3"/>
  <c r="F11" i="3"/>
  <c r="I10" i="3"/>
  <c r="H10" i="3"/>
  <c r="G10" i="3"/>
  <c r="F10" i="3"/>
  <c r="F9" i="3"/>
  <c r="H9" i="3" s="1"/>
  <c r="H8" i="3"/>
  <c r="F8" i="3"/>
  <c r="F7" i="3"/>
  <c r="O2" i="2" s="1"/>
  <c r="H6" i="3"/>
  <c r="F6" i="3"/>
  <c r="O3" i="2" s="1"/>
  <c r="F5" i="3"/>
  <c r="H5" i="3" s="1"/>
  <c r="H4" i="3"/>
  <c r="F4" i="3"/>
  <c r="F3" i="3"/>
  <c r="H2" i="3"/>
  <c r="F2" i="3"/>
  <c r="H3" i="3" s="1"/>
  <c r="O6" i="2"/>
  <c r="I6" i="2"/>
  <c r="J6" i="2" s="1"/>
  <c r="L6" i="2" s="1"/>
  <c r="O5" i="2"/>
  <c r="I5" i="2"/>
  <c r="J5" i="2" s="1"/>
  <c r="O4" i="2"/>
  <c r="I4" i="2"/>
  <c r="J4" i="2" s="1"/>
  <c r="I3" i="2"/>
  <c r="J3" i="2" s="1"/>
  <c r="J2" i="2"/>
  <c r="L2" i="2" s="1"/>
  <c r="I2" i="2"/>
  <c r="H7" i="3" l="1"/>
  <c r="L4" i="2"/>
  <c r="K4" i="2"/>
  <c r="M4" i="2" s="1"/>
  <c r="N4" i="2" s="1"/>
  <c r="L3" i="2"/>
  <c r="K3" i="2"/>
  <c r="M3" i="2" s="1"/>
  <c r="N3" i="2" s="1"/>
  <c r="K5" i="2"/>
  <c r="M5" i="2" s="1"/>
  <c r="N5" i="2" s="1"/>
  <c r="L5" i="2"/>
  <c r="O8" i="2"/>
  <c r="K2" i="2"/>
  <c r="M2" i="2" s="1"/>
  <c r="N2" i="2" s="1"/>
  <c r="Q2" i="2" s="1"/>
  <c r="K6" i="2"/>
  <c r="M6" i="2" s="1"/>
  <c r="N6" i="2" s="1"/>
  <c r="P4" i="2" l="1"/>
  <c r="G5" i="3"/>
  <c r="I5" i="3" s="1"/>
  <c r="Q4" i="2"/>
  <c r="P6" i="2"/>
  <c r="G9" i="3"/>
  <c r="I9" i="3" s="1"/>
  <c r="G7" i="3"/>
  <c r="I7" i="3" s="1"/>
  <c r="N8" i="2"/>
  <c r="P2" i="2"/>
  <c r="G8" i="3"/>
  <c r="I8" i="3" s="1"/>
  <c r="Q6" i="2"/>
  <c r="P5" i="2"/>
  <c r="G3" i="3"/>
  <c r="I3" i="3" s="1"/>
  <c r="G2" i="3"/>
  <c r="I2" i="3" s="1"/>
  <c r="G4" i="3"/>
  <c r="I4" i="3" s="1"/>
  <c r="Q3" i="2"/>
  <c r="G6" i="3"/>
  <c r="I6" i="3" s="1"/>
  <c r="P3" i="2"/>
  <c r="Q5" i="2"/>
  <c r="P8" i="2" l="1"/>
</calcChain>
</file>

<file path=xl/sharedStrings.xml><?xml version="1.0" encoding="utf-8"?>
<sst xmlns="http://schemas.openxmlformats.org/spreadsheetml/2006/main" count="94" uniqueCount="82">
  <si>
    <t>How to use this sheet</t>
  </si>
  <si>
    <t>1. On the People tab, add one row per person. Enter their working hours, lunch, and working days per week.</t>
  </si>
  <si>
    <t>2. Set a Daily reserve % for the churn of a normal day, the email, admin, and interruptions that are never billable.</t>
  </si>
  <si>
    <t xml:space="preserve">     Fifteen to twenty percent is a common honest starting point.</t>
  </si>
  <si>
    <t>3. Set a Buffer % as daily slack so one late task does not knock over the rest of the week. Ten percent is a sensible default.</t>
  </si>
  <si>
    <t>4. Enter Meetings/day in hours. Standing meetings are real time, so they come off the top of what a person can put on projects.</t>
  </si>
  <si>
    <t>5. On the Demand tab, list each live job, choose who it is assigned to, enter the man-hour estimate, and set how many</t>
  </si>
  <si>
    <t xml:space="preserve">     weeks you want to deliver it in. Read the Fit column.</t>
  </si>
  <si>
    <t>A green Fits means the person has room. A red Over by means their committed work is above their real capacity, and a job</t>
  </si>
  <si>
    <t>needs to move, shrink, or shift to someone else. The firm total can look comfortable while one person is over, so always</t>
  </si>
  <si>
    <t>trust the person level number.</t>
  </si>
  <si>
    <t>The maths, in full</t>
  </si>
  <si>
    <t xml:space="preserve">     Gross                 = working hours - lunch</t>
  </si>
  <si>
    <t xml:space="preserve">     CWC                   = Gross x (1 - daily reserve %)        the genuinely committable part of a day</t>
  </si>
  <si>
    <t xml:space="preserve">     Planning target  = CWC x (1 - buffer %)                 where you plan to load a person</t>
  </si>
  <si>
    <t xml:space="preserve">     Hard ceiling       = CWC                                              the maximum before you are certainly overbooking</t>
  </si>
  <si>
    <t xml:space="preserve">     Plannable/day  = Planning target - meetings</t>
  </si>
  <si>
    <t xml:space="preserve">     Weekly capacity = Plannable/day x working days</t>
  </si>
  <si>
    <t>Buffer is supply side slack, daily room so one slip does not cascade. It is never padding added to an estimate.</t>
  </si>
  <si>
    <t>Where a spreadsheet stops</t>
  </si>
  <si>
    <t>This sheet gives an honest weekly average per person, and that alone beats loading everyone to a nominal 40 hours.</t>
  </si>
  <si>
    <t>It is also where the manual method runs out of road:</t>
  </si>
  <si>
    <t xml:space="preserve">     It reports a flat weekly number, so it cannot tell you whether Tuesday is the problem or Friday.</t>
  </si>
  <si>
    <t xml:space="preserve">     When someone books leave or a client slips a file, nothing moves. A person rebuilds the sheet by hand.</t>
  </si>
  <si>
    <t xml:space="preserve">     It can tell you someone is over by 4.2 hours a week. It cannot say which deadline moves, or what that knocks on to.</t>
  </si>
  <si>
    <t xml:space="preserve">     Estimates never learn. Last quarter real durations do not flow into next quarter numbers.</t>
  </si>
  <si>
    <t>Stasis does those four things automatically. Free for 7 days, no card needed:   https://stasis.clavis-data.com</t>
  </si>
  <si>
    <t>A Clavis product.   Questions: support@clavis-data.com</t>
  </si>
  <si>
    <t>Person</t>
  </si>
  <si>
    <t>Role</t>
  </si>
  <si>
    <t>Working hours/day</t>
  </si>
  <si>
    <t>Lunch (h)</t>
  </si>
  <si>
    <t>Daily reserve %</t>
  </si>
  <si>
    <t>Buffer %</t>
  </si>
  <si>
    <t>Meetings/day (h)</t>
  </si>
  <si>
    <t>Working days/week</t>
  </si>
  <si>
    <t>Gross/day (h)</t>
  </si>
  <si>
    <t>CWC/day (h)</t>
  </si>
  <si>
    <t>Planning target/day (h)</t>
  </si>
  <si>
    <t>Hard ceiling/day (h)</t>
  </si>
  <si>
    <t>Plannable/day (h)</t>
  </si>
  <si>
    <t>Weekly capacity (h)</t>
  </si>
  <si>
    <t>Committed/wk (h)</t>
  </si>
  <si>
    <t>Free/wk (h)</t>
  </si>
  <si>
    <t>Status</t>
  </si>
  <si>
    <t>Amir</t>
  </si>
  <si>
    <t>Lead Consultant</t>
  </si>
  <si>
    <t>Bo</t>
  </si>
  <si>
    <t>Consultant</t>
  </si>
  <si>
    <t>Chandni</t>
  </si>
  <si>
    <t>Analyst</t>
  </si>
  <si>
    <t>Dinesh</t>
  </si>
  <si>
    <t>Designer</t>
  </si>
  <si>
    <t>Elena</t>
  </si>
  <si>
    <t>Project Manager</t>
  </si>
  <si>
    <t>Firm total</t>
  </si>
  <si>
    <t>Blue cells are yours to edit. Black columns are calculated, and are locked so a formula cannot be typed over.</t>
  </si>
  <si>
    <t>Gross = working hours minus lunch.  CWC = Gross x (1 - reserve%).  Planning target = CWC x (1 - buffer%).  Hard ceiling = CWC.</t>
  </si>
  <si>
    <t>Committed/wk reads live from the Demand tab. Free/wk below zero means that person is overbooked.</t>
  </si>
  <si>
    <t>Job</t>
  </si>
  <si>
    <t>Client</t>
  </si>
  <si>
    <t>Assigned to</t>
  </si>
  <si>
    <t>Man-hour estimate (h)</t>
  </si>
  <si>
    <t>Target finish (weeks)</t>
  </si>
  <si>
    <t>Hours/week needed</t>
  </si>
  <si>
    <t>Person weekly capacity</t>
  </si>
  <si>
    <t>Person committed/wk</t>
  </si>
  <si>
    <t>Fit</t>
  </si>
  <si>
    <t>Website rebuild</t>
  </si>
  <si>
    <t>Acme</t>
  </si>
  <si>
    <t>Brand refresh</t>
  </si>
  <si>
    <t>Landing pages</t>
  </si>
  <si>
    <t>Beacon</t>
  </si>
  <si>
    <t>Q3 audit</t>
  </si>
  <si>
    <t>Nomad Co</t>
  </si>
  <si>
    <t>Data migration</t>
  </si>
  <si>
    <t>Strategy retainer</t>
  </si>
  <si>
    <t>Ops review</t>
  </si>
  <si>
    <t>Coordination</t>
  </si>
  <si>
    <t>Internal</t>
  </si>
  <si>
    <t>Blue cells are yours to edit. Pick the person from the dropdown so the capacity lookup matches.</t>
  </si>
  <si>
    <t>Fit compares everything assigned to that person against their real weekly capacity, so it flags the person, not the row.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</si>
</sst>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color rgb="FF0000FF"/>
      <name val="Arial"/>
    </font>
    <font>
      <sz val="10"/>
      <color rgb="FF1A1A1A"/>
      <name val="Arial"/>
    </font>
    <font>
      <b/>
      <sz val="10"/>
      <color rgb="FF1A1A1A"/>
      <name val="Arial"/>
    </font>
    <font>
      <sz val="9"/>
      <color rgb="FF6B7280"/>
      <name val="Arial"/>
    </font>
    <font>
      <b/>
      <sz val="14"/>
      <color rgb="FF1A1A1A"/>
      <name val="Arial"/>
    </font>
  </fonts>
  <fills count="3">
    <fill>
      <patternFill patternType="none"/>
    </fill>
    <fill>
      <patternFill patternType="gray125"/>
    </fill>
    <fill>
      <patternFill patternType="solid">
        <fgColor rgb="FF1F2430"/>
      </patternFill>
    </fill>
  </fills>
  <borders count="2">
    <border>
      <left/>
      <right/>
      <top/>
      <bottom/>
      <diagonal/>
    </border>
    <border>
      <left style="thin">
        <color rgb="FFD9DBE0"/>
      </left>
      <right style="thin">
        <color rgb="FFD9DBE0"/>
      </right>
      <top style="thin">
        <color rgb="FFD9DBE0"/>
      </top>
      <bottom style="thin">
        <color rgb="FFD9DB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9" fontId="2" fillId="0" borderId="1" xfId="0" applyNumberFormat="1" applyFont="1" applyBorder="1" applyProtection="1">
      <protection locked="0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0" xfId="0" applyNumberFormat="1"/>
    <xf numFmtId="2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5">
    <dxf>
      <fill>
        <patternFill patternType="solid">
          <fgColor rgb="FFFBD5D5"/>
        </patternFill>
      </fill>
    </dxf>
    <dxf>
      <fill>
        <patternFill patternType="solid">
          <fgColor rgb="FFD6F5DD"/>
        </patternFill>
      </fill>
    </dxf>
    <dxf>
      <fill>
        <patternFill patternType="solid">
          <fgColor rgb="FFFBD5D5"/>
        </patternFill>
      </fill>
    </dxf>
    <dxf>
      <fill>
        <patternFill patternType="solid">
          <fgColor rgb="FFD6F5DD"/>
        </patternFill>
      </fill>
    </dxf>
    <dxf>
      <fill>
        <patternFill patternType="solid">
          <fgColor rgb="FFFDEC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"/>
  <sheetViews>
    <sheetView showGridLines="0" tabSelected="1" workbookViewId="0"/>
  </sheetViews>
  <sheetFormatPr defaultRowHeight="15" x14ac:dyDescent="0.25"/>
  <cols>
    <col min="1" max="1" width="125" customWidth="1"/>
  </cols>
  <sheetData>
    <row r="1" spans="1:1" ht="18" x14ac:dyDescent="0.25">
      <c r="A1" s="1" t="s">
        <v>0</v>
      </c>
    </row>
    <row r="2" spans="1:1" x14ac:dyDescent="0.25">
      <c r="A2" s="2"/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/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/>
    </row>
    <row r="15" spans="1:1" x14ac:dyDescent="0.25">
      <c r="A15" s="3" t="s">
        <v>11</v>
      </c>
    </row>
    <row r="16" spans="1:1" x14ac:dyDescent="0.25">
      <c r="A16" s="2" t="s">
        <v>12</v>
      </c>
    </row>
    <row r="17" spans="1:1" x14ac:dyDescent="0.25">
      <c r="A17" s="2" t="s">
        <v>13</v>
      </c>
    </row>
    <row r="18" spans="1:1" x14ac:dyDescent="0.25">
      <c r="A18" s="2" t="s">
        <v>14</v>
      </c>
    </row>
    <row r="19" spans="1:1" x14ac:dyDescent="0.25">
      <c r="A19" s="2" t="s">
        <v>15</v>
      </c>
    </row>
    <row r="20" spans="1:1" x14ac:dyDescent="0.25">
      <c r="A20" s="2" t="s">
        <v>16</v>
      </c>
    </row>
    <row r="21" spans="1:1" x14ac:dyDescent="0.25">
      <c r="A21" s="2" t="s">
        <v>17</v>
      </c>
    </row>
    <row r="22" spans="1:1" x14ac:dyDescent="0.25">
      <c r="A22" s="2"/>
    </row>
    <row r="23" spans="1:1" x14ac:dyDescent="0.25">
      <c r="A23" s="2" t="s">
        <v>18</v>
      </c>
    </row>
    <row r="24" spans="1:1" x14ac:dyDescent="0.25">
      <c r="A24" s="2"/>
    </row>
    <row r="25" spans="1:1" x14ac:dyDescent="0.25">
      <c r="A25" s="3" t="s">
        <v>19</v>
      </c>
    </row>
    <row r="26" spans="1:1" x14ac:dyDescent="0.25">
      <c r="A26" s="2" t="s">
        <v>20</v>
      </c>
    </row>
    <row r="27" spans="1:1" x14ac:dyDescent="0.25">
      <c r="A27" s="2" t="s">
        <v>21</v>
      </c>
    </row>
    <row r="28" spans="1:1" x14ac:dyDescent="0.25">
      <c r="A28" s="2" t="s">
        <v>22</v>
      </c>
    </row>
    <row r="29" spans="1:1" x14ac:dyDescent="0.25">
      <c r="A29" s="2" t="s">
        <v>23</v>
      </c>
    </row>
    <row r="30" spans="1:1" x14ac:dyDescent="0.25">
      <c r="A30" s="2" t="s">
        <v>24</v>
      </c>
    </row>
    <row r="31" spans="1:1" x14ac:dyDescent="0.25">
      <c r="A31" s="2" t="s">
        <v>25</v>
      </c>
    </row>
    <row r="32" spans="1:1" x14ac:dyDescent="0.25">
      <c r="A32" s="2"/>
    </row>
    <row r="33" spans="1:1" x14ac:dyDescent="0.25">
      <c r="A33" s="2" t="s">
        <v>26</v>
      </c>
    </row>
    <row r="34" spans="1:1" x14ac:dyDescent="0.25">
      <c r="A34" s="2"/>
    </row>
    <row r="35" spans="1:1" x14ac:dyDescent="0.25">
      <c r="A35" s="2" t="s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2" customWidth="1"/>
    <col min="2" max="2" width="18" customWidth="1"/>
    <col min="3" max="3" width="10" customWidth="1"/>
    <col min="4" max="4" width="9" customWidth="1"/>
    <col min="5" max="5" width="10" customWidth="1"/>
    <col min="6" max="6" width="9" customWidth="1"/>
    <col min="7" max="8" width="11" customWidth="1"/>
    <col min="9" max="10" width="10" customWidth="1"/>
    <col min="11" max="13" width="12" customWidth="1"/>
    <col min="14" max="15" width="13" customWidth="1"/>
    <col min="16" max="16" width="11" customWidth="1"/>
    <col min="17" max="17" width="20" customWidth="1"/>
  </cols>
  <sheetData>
    <row r="1" spans="1:17" ht="42" customHeight="1" x14ac:dyDescent="0.25">
      <c r="A1" s="4" t="s">
        <v>28</v>
      </c>
      <c r="B1" s="4" t="s">
        <v>29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4" t="s">
        <v>40</v>
      </c>
      <c r="N1" s="4" t="s">
        <v>41</v>
      </c>
      <c r="O1" s="4" t="s">
        <v>42</v>
      </c>
      <c r="P1" s="4" t="s">
        <v>43</v>
      </c>
      <c r="Q1" s="4" t="s">
        <v>44</v>
      </c>
    </row>
    <row r="2" spans="1:17" x14ac:dyDescent="0.25">
      <c r="A2" s="5" t="s">
        <v>45</v>
      </c>
      <c r="B2" s="5" t="s">
        <v>46</v>
      </c>
      <c r="C2" s="6">
        <v>8</v>
      </c>
      <c r="D2" s="6">
        <v>1</v>
      </c>
      <c r="E2" s="7">
        <v>0.15</v>
      </c>
      <c r="F2" s="7">
        <v>0.1</v>
      </c>
      <c r="G2" s="6">
        <v>1.5</v>
      </c>
      <c r="H2" s="6">
        <v>5</v>
      </c>
      <c r="I2" s="8">
        <f>C2-D2</f>
        <v>7</v>
      </c>
      <c r="J2" s="8">
        <f t="shared" ref="J2:K6" si="0">I2*(1-E2)</f>
        <v>5.95</v>
      </c>
      <c r="K2" s="8">
        <f t="shared" si="0"/>
        <v>5.3550000000000004</v>
      </c>
      <c r="L2" s="8">
        <f>J2</f>
        <v>5.95</v>
      </c>
      <c r="M2" s="8">
        <f>MAX(0,K2-G2)</f>
        <v>3.8550000000000004</v>
      </c>
      <c r="N2" s="8">
        <f>M2*H2</f>
        <v>19.275000000000002</v>
      </c>
      <c r="O2" s="8">
        <f>SUMIF(Demand!$C:$C,$A2,Demand!$F:$F)</f>
        <v>15.5</v>
      </c>
      <c r="P2" s="8">
        <f>N2-O2</f>
        <v>3.7750000000000021</v>
      </c>
      <c r="Q2" s="9" t="str">
        <f>IF($A2="","",IF(O2&lt;=N2,"Fits","Over by "&amp;TEXT(O2-N2,"0.0")&amp;" h/wk"))</f>
        <v>Fits</v>
      </c>
    </row>
    <row r="3" spans="1:17" x14ac:dyDescent="0.25">
      <c r="A3" s="5" t="s">
        <v>47</v>
      </c>
      <c r="B3" s="5" t="s">
        <v>48</v>
      </c>
      <c r="C3" s="6">
        <v>8</v>
      </c>
      <c r="D3" s="6">
        <v>1</v>
      </c>
      <c r="E3" s="7">
        <v>0.15</v>
      </c>
      <c r="F3" s="7">
        <v>0.1</v>
      </c>
      <c r="G3" s="6">
        <v>1</v>
      </c>
      <c r="H3" s="6">
        <v>5</v>
      </c>
      <c r="I3" s="8">
        <f>C3-D3</f>
        <v>7</v>
      </c>
      <c r="J3" s="8">
        <f t="shared" si="0"/>
        <v>5.95</v>
      </c>
      <c r="K3" s="8">
        <f t="shared" si="0"/>
        <v>5.3550000000000004</v>
      </c>
      <c r="L3" s="8">
        <f>J3</f>
        <v>5.95</v>
      </c>
      <c r="M3" s="8">
        <f>MAX(0,K3-G3)</f>
        <v>4.3550000000000004</v>
      </c>
      <c r="N3" s="8">
        <f>M3*H3</f>
        <v>21.775000000000002</v>
      </c>
      <c r="O3" s="8">
        <f>SUMIF(Demand!$C:$C,$A3,Demand!$F:$F)</f>
        <v>10</v>
      </c>
      <c r="P3" s="8">
        <f>N3-O3</f>
        <v>11.775000000000002</v>
      </c>
      <c r="Q3" s="9" t="str">
        <f>IF($A3="","",IF(O3&lt;=N3,"Fits","Over by "&amp;TEXT(O3-N3,"0.0")&amp;" h/wk"))</f>
        <v>Fits</v>
      </c>
    </row>
    <row r="4" spans="1:17" x14ac:dyDescent="0.25">
      <c r="A4" s="5" t="s">
        <v>49</v>
      </c>
      <c r="B4" s="5" t="s">
        <v>50</v>
      </c>
      <c r="C4" s="6">
        <v>8</v>
      </c>
      <c r="D4" s="6">
        <v>0.5</v>
      </c>
      <c r="E4" s="7">
        <v>0.2</v>
      </c>
      <c r="F4" s="7">
        <v>0.1</v>
      </c>
      <c r="G4" s="6">
        <v>0.5</v>
      </c>
      <c r="H4" s="6">
        <v>5</v>
      </c>
      <c r="I4" s="8">
        <f>C4-D4</f>
        <v>7.5</v>
      </c>
      <c r="J4" s="8">
        <f t="shared" si="0"/>
        <v>6</v>
      </c>
      <c r="K4" s="8">
        <f t="shared" si="0"/>
        <v>5.4</v>
      </c>
      <c r="L4" s="8">
        <f>J4</f>
        <v>6</v>
      </c>
      <c r="M4" s="8">
        <f>MAX(0,K4-G4)</f>
        <v>4.9000000000000004</v>
      </c>
      <c r="N4" s="8">
        <f>M4*H4</f>
        <v>24.5</v>
      </c>
      <c r="O4" s="8">
        <f>SUMIF(Demand!$C:$C,$A4,Demand!$F:$F)</f>
        <v>10</v>
      </c>
      <c r="P4" s="8">
        <f>N4-O4</f>
        <v>14.5</v>
      </c>
      <c r="Q4" s="9" t="str">
        <f>IF($A4="","",IF(O4&lt;=N4,"Fits","Over by "&amp;TEXT(O4-N4,"0.0")&amp;" h/wk"))</f>
        <v>Fits</v>
      </c>
    </row>
    <row r="5" spans="1:17" x14ac:dyDescent="0.25">
      <c r="A5" s="5" t="s">
        <v>51</v>
      </c>
      <c r="B5" s="5" t="s">
        <v>52</v>
      </c>
      <c r="C5" s="6">
        <v>8</v>
      </c>
      <c r="D5" s="6">
        <v>1</v>
      </c>
      <c r="E5" s="7">
        <v>0.15</v>
      </c>
      <c r="F5" s="7">
        <v>0.1</v>
      </c>
      <c r="G5" s="6">
        <v>1</v>
      </c>
      <c r="H5" s="6">
        <v>5</v>
      </c>
      <c r="I5" s="8">
        <f>C5-D5</f>
        <v>7</v>
      </c>
      <c r="J5" s="8">
        <f t="shared" si="0"/>
        <v>5.95</v>
      </c>
      <c r="K5" s="8">
        <f t="shared" si="0"/>
        <v>5.3550000000000004</v>
      </c>
      <c r="L5" s="8">
        <f>J5</f>
        <v>5.95</v>
      </c>
      <c r="M5" s="8">
        <f>MAX(0,K5-G5)</f>
        <v>4.3550000000000004</v>
      </c>
      <c r="N5" s="8">
        <f>M5*H5</f>
        <v>21.775000000000002</v>
      </c>
      <c r="O5" s="8">
        <f>SUMIF(Demand!$C:$C,$A5,Demand!$F:$F)</f>
        <v>26</v>
      </c>
      <c r="P5" s="8">
        <f>N5-O5</f>
        <v>-4.2249999999999979</v>
      </c>
      <c r="Q5" s="9" t="str">
        <f>IF($A5="","",IF(O5&lt;=N5,"Fits","Over by "&amp;TEXT(O5-N5,"0.0")&amp;" h/wk"))</f>
        <v>Over by 4.2 h/wk</v>
      </c>
    </row>
    <row r="6" spans="1:17" x14ac:dyDescent="0.25">
      <c r="A6" s="5" t="s">
        <v>53</v>
      </c>
      <c r="B6" s="5" t="s">
        <v>54</v>
      </c>
      <c r="C6" s="6">
        <v>8</v>
      </c>
      <c r="D6" s="6">
        <v>1</v>
      </c>
      <c r="E6" s="7">
        <v>0.2</v>
      </c>
      <c r="F6" s="7">
        <v>0.05</v>
      </c>
      <c r="G6" s="6">
        <v>3</v>
      </c>
      <c r="H6" s="6">
        <v>5</v>
      </c>
      <c r="I6" s="8">
        <f>C6-D6</f>
        <v>7</v>
      </c>
      <c r="J6" s="8">
        <f t="shared" si="0"/>
        <v>5.6000000000000005</v>
      </c>
      <c r="K6" s="8">
        <f t="shared" si="0"/>
        <v>5.32</v>
      </c>
      <c r="L6" s="8">
        <f>J6</f>
        <v>5.6000000000000005</v>
      </c>
      <c r="M6" s="8">
        <f>MAX(0,K6-G6)</f>
        <v>2.3200000000000003</v>
      </c>
      <c r="N6" s="8">
        <f>M6*H6</f>
        <v>11.600000000000001</v>
      </c>
      <c r="O6" s="8">
        <f>SUMIF(Demand!$C:$C,$A6,Demand!$F:$F)</f>
        <v>5</v>
      </c>
      <c r="P6" s="8">
        <f>N6-O6</f>
        <v>6.6000000000000014</v>
      </c>
      <c r="Q6" s="9" t="str">
        <f>IF($A6="","",IF(O6&lt;=N6,"Fits","Over by "&amp;TEXT(O6-N6,"0.0")&amp;" h/wk"))</f>
        <v>Fits</v>
      </c>
    </row>
    <row r="7" spans="1:17" x14ac:dyDescent="0.25">
      <c r="A7" s="5"/>
      <c r="B7" s="5"/>
      <c r="C7" s="6"/>
      <c r="D7" s="6"/>
      <c r="E7" s="7"/>
      <c r="F7" s="7"/>
      <c r="G7" s="6"/>
      <c r="H7" s="6"/>
      <c r="I7" s="10"/>
      <c r="J7" s="10"/>
      <c r="K7" s="10"/>
      <c r="L7" s="10"/>
      <c r="M7" s="10"/>
      <c r="N7" s="10"/>
      <c r="O7" s="10"/>
      <c r="P7" s="10"/>
    </row>
    <row r="8" spans="1:17" x14ac:dyDescent="0.25">
      <c r="A8" s="3" t="s">
        <v>55</v>
      </c>
      <c r="N8" s="11">
        <f>SUM(N2:N6)</f>
        <v>98.925000000000011</v>
      </c>
      <c r="O8" s="11">
        <f>SUM(O2:O6)</f>
        <v>66.5</v>
      </c>
      <c r="P8" s="11">
        <f>SUM(P2:P6)</f>
        <v>32.425000000000011</v>
      </c>
    </row>
    <row r="10" spans="1:17" x14ac:dyDescent="0.25">
      <c r="A10" s="12" t="s">
        <v>56</v>
      </c>
    </row>
    <row r="11" spans="1:17" x14ac:dyDescent="0.25">
      <c r="A11" s="12" t="s">
        <v>57</v>
      </c>
    </row>
    <row r="12" spans="1:17" x14ac:dyDescent="0.25">
      <c r="A12" s="12" t="s">
        <v>58</v>
      </c>
    </row>
  </sheetData>
  <sheetProtection sheet="1"/>
  <conditionalFormatting sqref="P2:P7">
    <cfRule type="expression" dxfId="4" priority="3">
      <formula>AND($A2&lt;&gt;"",$P2&lt;0)</formula>
    </cfRule>
  </conditionalFormatting>
  <conditionalFormatting sqref="Q2:Q7">
    <cfRule type="expression" dxfId="3" priority="1">
      <formula>AND($Q2&lt;&gt;"",$Q2="Fits")</formula>
    </cfRule>
    <cfRule type="expression" dxfId="2" priority="2">
      <formula>AND($Q2&lt;&gt;"",ISNUMBER(SEARCH("Over",$Q2)))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3" width="14" customWidth="1"/>
    <col min="4" max="5" width="15" customWidth="1"/>
    <col min="6" max="6" width="13" customWidth="1"/>
    <col min="7" max="8" width="14" customWidth="1"/>
    <col min="9" max="9" width="20" customWidth="1"/>
  </cols>
  <sheetData>
    <row r="1" spans="1:9" ht="42" customHeight="1" x14ac:dyDescent="0.25">
      <c r="A1" s="4" t="s">
        <v>59</v>
      </c>
      <c r="B1" s="4" t="s">
        <v>60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</row>
    <row r="2" spans="1:9" x14ac:dyDescent="0.25">
      <c r="A2" s="5" t="s">
        <v>68</v>
      </c>
      <c r="B2" s="5" t="s">
        <v>69</v>
      </c>
      <c r="C2" s="5" t="s">
        <v>51</v>
      </c>
      <c r="D2" s="6">
        <v>40</v>
      </c>
      <c r="E2" s="6">
        <v>4</v>
      </c>
      <c r="F2" s="8">
        <f t="shared" ref="F2:F25" si="0">IF(E2=0,"",D2/E2)</f>
        <v>10</v>
      </c>
      <c r="G2" s="8">
        <f>IFERROR(INDEX('People &amp; Capacity'!$N:$N,MATCH($C2,'People &amp; Capacity'!$A:$A,0)),"")</f>
        <v>21.775000000000002</v>
      </c>
      <c r="H2" s="8">
        <f t="shared" ref="H2:H25" si="1">SUMIF($C:$C,$C2,$F:$F)</f>
        <v>26</v>
      </c>
      <c r="I2" s="9" t="str">
        <f t="shared" ref="I2:I25" si="2">IF($C2="","",IF(H2&lt;=G2,"Fits","Over by "&amp;TEXT(H2-G2,"0.0")&amp;" h/wk"))</f>
        <v>Over by 4.2 h/wk</v>
      </c>
    </row>
    <row r="3" spans="1:9" x14ac:dyDescent="0.25">
      <c r="A3" s="5" t="s">
        <v>70</v>
      </c>
      <c r="B3" s="5" t="s">
        <v>69</v>
      </c>
      <c r="C3" s="5" t="s">
        <v>51</v>
      </c>
      <c r="D3" s="6">
        <v>30</v>
      </c>
      <c r="E3" s="6">
        <v>3</v>
      </c>
      <c r="F3" s="8">
        <f t="shared" si="0"/>
        <v>10</v>
      </c>
      <c r="G3" s="8">
        <f>IFERROR(INDEX('People &amp; Capacity'!$N:$N,MATCH($C3,'People &amp; Capacity'!$A:$A,0)),"")</f>
        <v>21.775000000000002</v>
      </c>
      <c r="H3" s="8">
        <f t="shared" si="1"/>
        <v>26</v>
      </c>
      <c r="I3" s="9" t="str">
        <f t="shared" si="2"/>
        <v>Over by 4.2 h/wk</v>
      </c>
    </row>
    <row r="4" spans="1:9" x14ac:dyDescent="0.25">
      <c r="A4" s="5" t="s">
        <v>71</v>
      </c>
      <c r="B4" s="5" t="s">
        <v>72</v>
      </c>
      <c r="C4" s="5" t="s">
        <v>51</v>
      </c>
      <c r="D4" s="6">
        <v>18</v>
      </c>
      <c r="E4" s="6">
        <v>3</v>
      </c>
      <c r="F4" s="8">
        <f t="shared" si="0"/>
        <v>6</v>
      </c>
      <c r="G4" s="8">
        <f>IFERROR(INDEX('People &amp; Capacity'!$N:$N,MATCH($C4,'People &amp; Capacity'!$A:$A,0)),"")</f>
        <v>21.775000000000002</v>
      </c>
      <c r="H4" s="8">
        <f t="shared" si="1"/>
        <v>26</v>
      </c>
      <c r="I4" s="9" t="str">
        <f t="shared" si="2"/>
        <v>Over by 4.2 h/wk</v>
      </c>
    </row>
    <row r="5" spans="1:9" x14ac:dyDescent="0.25">
      <c r="A5" s="5" t="s">
        <v>73</v>
      </c>
      <c r="B5" s="5" t="s">
        <v>74</v>
      </c>
      <c r="C5" s="5" t="s">
        <v>49</v>
      </c>
      <c r="D5" s="6">
        <v>60</v>
      </c>
      <c r="E5" s="6">
        <v>6</v>
      </c>
      <c r="F5" s="8">
        <f t="shared" si="0"/>
        <v>10</v>
      </c>
      <c r="G5" s="8">
        <f>IFERROR(INDEX('People &amp; Capacity'!$N:$N,MATCH($C5,'People &amp; Capacity'!$A:$A,0)),"")</f>
        <v>24.5</v>
      </c>
      <c r="H5" s="8">
        <f t="shared" si="1"/>
        <v>10</v>
      </c>
      <c r="I5" s="9" t="str">
        <f t="shared" si="2"/>
        <v>Fits</v>
      </c>
    </row>
    <row r="6" spans="1:9" x14ac:dyDescent="0.25">
      <c r="A6" s="5" t="s">
        <v>75</v>
      </c>
      <c r="B6" s="5" t="s">
        <v>74</v>
      </c>
      <c r="C6" s="5" t="s">
        <v>47</v>
      </c>
      <c r="D6" s="6">
        <v>50</v>
      </c>
      <c r="E6" s="6">
        <v>5</v>
      </c>
      <c r="F6" s="8">
        <f t="shared" si="0"/>
        <v>10</v>
      </c>
      <c r="G6" s="8">
        <f>IFERROR(INDEX('People &amp; Capacity'!$N:$N,MATCH($C6,'People &amp; Capacity'!$A:$A,0)),"")</f>
        <v>21.775000000000002</v>
      </c>
      <c r="H6" s="8">
        <f t="shared" si="1"/>
        <v>10</v>
      </c>
      <c r="I6" s="9" t="str">
        <f t="shared" si="2"/>
        <v>Fits</v>
      </c>
    </row>
    <row r="7" spans="1:9" x14ac:dyDescent="0.25">
      <c r="A7" s="5" t="s">
        <v>76</v>
      </c>
      <c r="B7" s="5" t="s">
        <v>72</v>
      </c>
      <c r="C7" s="5" t="s">
        <v>45</v>
      </c>
      <c r="D7" s="6">
        <v>30</v>
      </c>
      <c r="E7" s="6">
        <v>4</v>
      </c>
      <c r="F7" s="8">
        <f t="shared" si="0"/>
        <v>7.5</v>
      </c>
      <c r="G7" s="8">
        <f>IFERROR(INDEX('People &amp; Capacity'!$N:$N,MATCH($C7,'People &amp; Capacity'!$A:$A,0)),"")</f>
        <v>19.275000000000002</v>
      </c>
      <c r="H7" s="8">
        <f t="shared" si="1"/>
        <v>15.5</v>
      </c>
      <c r="I7" s="9" t="str">
        <f t="shared" si="2"/>
        <v>Fits</v>
      </c>
    </row>
    <row r="8" spans="1:9" x14ac:dyDescent="0.25">
      <c r="A8" s="5" t="s">
        <v>77</v>
      </c>
      <c r="B8" s="5" t="s">
        <v>72</v>
      </c>
      <c r="C8" s="5" t="s">
        <v>45</v>
      </c>
      <c r="D8" s="6">
        <v>24</v>
      </c>
      <c r="E8" s="6">
        <v>3</v>
      </c>
      <c r="F8" s="8">
        <f t="shared" si="0"/>
        <v>8</v>
      </c>
      <c r="G8" s="8">
        <f>IFERROR(INDEX('People &amp; Capacity'!$N:$N,MATCH($C8,'People &amp; Capacity'!$A:$A,0)),"")</f>
        <v>19.275000000000002</v>
      </c>
      <c r="H8" s="8">
        <f t="shared" si="1"/>
        <v>15.5</v>
      </c>
      <c r="I8" s="9" t="str">
        <f t="shared" si="2"/>
        <v>Fits</v>
      </c>
    </row>
    <row r="9" spans="1:9" x14ac:dyDescent="0.25">
      <c r="A9" s="5" t="s">
        <v>78</v>
      </c>
      <c r="B9" s="5" t="s">
        <v>79</v>
      </c>
      <c r="C9" s="5" t="s">
        <v>53</v>
      </c>
      <c r="D9" s="6">
        <v>20</v>
      </c>
      <c r="E9" s="6">
        <v>4</v>
      </c>
      <c r="F9" s="8">
        <f t="shared" si="0"/>
        <v>5</v>
      </c>
      <c r="G9" s="8">
        <f>IFERROR(INDEX('People &amp; Capacity'!$N:$N,MATCH($C9,'People &amp; Capacity'!$A:$A,0)),"")</f>
        <v>11.600000000000001</v>
      </c>
      <c r="H9" s="8">
        <f t="shared" si="1"/>
        <v>5</v>
      </c>
      <c r="I9" s="9" t="str">
        <f t="shared" si="2"/>
        <v>Fits</v>
      </c>
    </row>
    <row r="10" spans="1:9" x14ac:dyDescent="0.25">
      <c r="A10" s="5"/>
      <c r="B10" s="5"/>
      <c r="C10" s="5"/>
      <c r="D10" s="6"/>
      <c r="E10" s="6"/>
      <c r="F10" s="8" t="str">
        <f t="shared" si="0"/>
        <v/>
      </c>
      <c r="G10" s="8" t="str">
        <f>IFERROR(INDEX('People &amp; Capacity'!$N:$N,MATCH($C10,'People &amp; Capacity'!$A:$A,0)),"")</f>
        <v/>
      </c>
      <c r="H10" s="8">
        <f t="shared" si="1"/>
        <v>0</v>
      </c>
      <c r="I10" s="9" t="str">
        <f t="shared" si="2"/>
        <v/>
      </c>
    </row>
    <row r="11" spans="1:9" x14ac:dyDescent="0.25">
      <c r="A11" s="5"/>
      <c r="B11" s="5"/>
      <c r="C11" s="5"/>
      <c r="D11" s="6"/>
      <c r="E11" s="6"/>
      <c r="F11" s="8" t="str">
        <f t="shared" si="0"/>
        <v/>
      </c>
      <c r="G11" s="8" t="str">
        <f>IFERROR(INDEX('People &amp; Capacity'!$N:$N,MATCH($C11,'People &amp; Capacity'!$A:$A,0)),"")</f>
        <v/>
      </c>
      <c r="H11" s="8">
        <f t="shared" si="1"/>
        <v>0</v>
      </c>
      <c r="I11" s="9" t="str">
        <f t="shared" si="2"/>
        <v/>
      </c>
    </row>
    <row r="12" spans="1:9" x14ac:dyDescent="0.25">
      <c r="A12" s="5"/>
      <c r="B12" s="5"/>
      <c r="C12" s="5"/>
      <c r="D12" s="6"/>
      <c r="E12" s="6"/>
      <c r="F12" s="8" t="str">
        <f t="shared" si="0"/>
        <v/>
      </c>
      <c r="G12" s="8" t="str">
        <f>IFERROR(INDEX('People &amp; Capacity'!$N:$N,MATCH($C12,'People &amp; Capacity'!$A:$A,0)),"")</f>
        <v/>
      </c>
      <c r="H12" s="8">
        <f t="shared" si="1"/>
        <v>0</v>
      </c>
      <c r="I12" s="9" t="str">
        <f t="shared" si="2"/>
        <v/>
      </c>
    </row>
    <row r="13" spans="1:9" x14ac:dyDescent="0.25">
      <c r="A13" s="5"/>
      <c r="B13" s="5"/>
      <c r="C13" s="5"/>
      <c r="D13" s="6"/>
      <c r="E13" s="6"/>
      <c r="F13" s="8" t="str">
        <f t="shared" si="0"/>
        <v/>
      </c>
      <c r="G13" s="8" t="str">
        <f>IFERROR(INDEX('People &amp; Capacity'!$N:$N,MATCH($C13,'People &amp; Capacity'!$A:$A,0)),"")</f>
        <v/>
      </c>
      <c r="H13" s="8">
        <f t="shared" si="1"/>
        <v>0</v>
      </c>
      <c r="I13" s="9" t="str">
        <f t="shared" si="2"/>
        <v/>
      </c>
    </row>
    <row r="14" spans="1:9" x14ac:dyDescent="0.25">
      <c r="A14" s="5"/>
      <c r="B14" s="5"/>
      <c r="C14" s="5"/>
      <c r="D14" s="6"/>
      <c r="E14" s="6"/>
      <c r="F14" s="8" t="str">
        <f t="shared" si="0"/>
        <v/>
      </c>
      <c r="G14" s="8" t="str">
        <f>IFERROR(INDEX('People &amp; Capacity'!$N:$N,MATCH($C14,'People &amp; Capacity'!$A:$A,0)),"")</f>
        <v/>
      </c>
      <c r="H14" s="8">
        <f t="shared" si="1"/>
        <v>0</v>
      </c>
      <c r="I14" s="9" t="str">
        <f t="shared" si="2"/>
        <v/>
      </c>
    </row>
    <row r="15" spans="1:9" x14ac:dyDescent="0.25">
      <c r="A15" s="5"/>
      <c r="B15" s="5"/>
      <c r="C15" s="5"/>
      <c r="D15" s="6"/>
      <c r="E15" s="6"/>
      <c r="F15" s="8" t="str">
        <f t="shared" si="0"/>
        <v/>
      </c>
      <c r="G15" s="8" t="str">
        <f>IFERROR(INDEX('People &amp; Capacity'!$N:$N,MATCH($C15,'People &amp; Capacity'!$A:$A,0)),"")</f>
        <v/>
      </c>
      <c r="H15" s="8">
        <f t="shared" si="1"/>
        <v>0</v>
      </c>
      <c r="I15" s="9" t="str">
        <f t="shared" si="2"/>
        <v/>
      </c>
    </row>
    <row r="16" spans="1:9" x14ac:dyDescent="0.25">
      <c r="A16" s="5"/>
      <c r="B16" s="5"/>
      <c r="C16" s="5"/>
      <c r="D16" s="6"/>
      <c r="E16" s="6"/>
      <c r="F16" s="8" t="str">
        <f t="shared" si="0"/>
        <v/>
      </c>
      <c r="G16" s="8" t="str">
        <f>IFERROR(INDEX('People &amp; Capacity'!$N:$N,MATCH($C16,'People &amp; Capacity'!$A:$A,0)),"")</f>
        <v/>
      </c>
      <c r="H16" s="8">
        <f t="shared" si="1"/>
        <v>0</v>
      </c>
      <c r="I16" s="9" t="str">
        <f t="shared" si="2"/>
        <v/>
      </c>
    </row>
    <row r="17" spans="1:9" x14ac:dyDescent="0.25">
      <c r="A17" s="5"/>
      <c r="B17" s="5"/>
      <c r="C17" s="5"/>
      <c r="D17" s="6"/>
      <c r="E17" s="6"/>
      <c r="F17" s="8" t="str">
        <f t="shared" si="0"/>
        <v/>
      </c>
      <c r="G17" s="8" t="str">
        <f>IFERROR(INDEX('People &amp; Capacity'!$N:$N,MATCH($C17,'People &amp; Capacity'!$A:$A,0)),"")</f>
        <v/>
      </c>
      <c r="H17" s="8">
        <f t="shared" si="1"/>
        <v>0</v>
      </c>
      <c r="I17" s="9" t="str">
        <f t="shared" si="2"/>
        <v/>
      </c>
    </row>
    <row r="18" spans="1:9" x14ac:dyDescent="0.25">
      <c r="A18" s="5"/>
      <c r="B18" s="5"/>
      <c r="C18" s="5"/>
      <c r="D18" s="6"/>
      <c r="E18" s="6"/>
      <c r="F18" s="8" t="str">
        <f t="shared" si="0"/>
        <v/>
      </c>
      <c r="G18" s="8" t="str">
        <f>IFERROR(INDEX('People &amp; Capacity'!$N:$N,MATCH($C18,'People &amp; Capacity'!$A:$A,0)),"")</f>
        <v/>
      </c>
      <c r="H18" s="8">
        <f t="shared" si="1"/>
        <v>0</v>
      </c>
      <c r="I18" s="9" t="str">
        <f t="shared" si="2"/>
        <v/>
      </c>
    </row>
    <row r="19" spans="1:9" x14ac:dyDescent="0.25">
      <c r="A19" s="5"/>
      <c r="B19" s="5"/>
      <c r="C19" s="5"/>
      <c r="D19" s="6"/>
      <c r="E19" s="6"/>
      <c r="F19" s="8" t="str">
        <f t="shared" si="0"/>
        <v/>
      </c>
      <c r="G19" s="8" t="str">
        <f>IFERROR(INDEX('People &amp; Capacity'!$N:$N,MATCH($C19,'People &amp; Capacity'!$A:$A,0)),"")</f>
        <v/>
      </c>
      <c r="H19" s="8">
        <f t="shared" si="1"/>
        <v>0</v>
      </c>
      <c r="I19" s="9" t="str">
        <f t="shared" si="2"/>
        <v/>
      </c>
    </row>
    <row r="20" spans="1:9" x14ac:dyDescent="0.25">
      <c r="A20" s="5"/>
      <c r="B20" s="5"/>
      <c r="C20" s="5"/>
      <c r="D20" s="6"/>
      <c r="E20" s="6"/>
      <c r="F20" s="8" t="str">
        <f t="shared" si="0"/>
        <v/>
      </c>
      <c r="G20" s="8" t="str">
        <f>IFERROR(INDEX('People &amp; Capacity'!$N:$N,MATCH($C20,'People &amp; Capacity'!$A:$A,0)),"")</f>
        <v/>
      </c>
      <c r="H20" s="8">
        <f t="shared" si="1"/>
        <v>0</v>
      </c>
      <c r="I20" s="9" t="str">
        <f t="shared" si="2"/>
        <v/>
      </c>
    </row>
    <row r="21" spans="1:9" x14ac:dyDescent="0.25">
      <c r="A21" s="5"/>
      <c r="B21" s="5"/>
      <c r="C21" s="5"/>
      <c r="D21" s="6"/>
      <c r="E21" s="6"/>
      <c r="F21" s="8" t="str">
        <f t="shared" si="0"/>
        <v/>
      </c>
      <c r="G21" s="8" t="str">
        <f>IFERROR(INDEX('People &amp; Capacity'!$N:$N,MATCH($C21,'People &amp; Capacity'!$A:$A,0)),"")</f>
        <v/>
      </c>
      <c r="H21" s="8">
        <f t="shared" si="1"/>
        <v>0</v>
      </c>
      <c r="I21" s="9" t="str">
        <f t="shared" si="2"/>
        <v/>
      </c>
    </row>
    <row r="22" spans="1:9" x14ac:dyDescent="0.25">
      <c r="A22" s="5"/>
      <c r="B22" s="5"/>
      <c r="C22" s="5"/>
      <c r="D22" s="6"/>
      <c r="E22" s="6"/>
      <c r="F22" s="8" t="str">
        <f t="shared" si="0"/>
        <v/>
      </c>
      <c r="G22" s="8" t="str">
        <f>IFERROR(INDEX('People &amp; Capacity'!$N:$N,MATCH($C22,'People &amp; Capacity'!$A:$A,0)),"")</f>
        <v/>
      </c>
      <c r="H22" s="8">
        <f t="shared" si="1"/>
        <v>0</v>
      </c>
      <c r="I22" s="9" t="str">
        <f t="shared" si="2"/>
        <v/>
      </c>
    </row>
    <row r="23" spans="1:9" x14ac:dyDescent="0.25">
      <c r="A23" s="5"/>
      <c r="B23" s="5"/>
      <c r="C23" s="5"/>
      <c r="D23" s="6"/>
      <c r="E23" s="6"/>
      <c r="F23" s="8" t="str">
        <f t="shared" si="0"/>
        <v/>
      </c>
      <c r="G23" s="8" t="str">
        <f>IFERROR(INDEX('People &amp; Capacity'!$N:$N,MATCH($C23,'People &amp; Capacity'!$A:$A,0)),"")</f>
        <v/>
      </c>
      <c r="H23" s="8">
        <f t="shared" si="1"/>
        <v>0</v>
      </c>
      <c r="I23" s="9" t="str">
        <f t="shared" si="2"/>
        <v/>
      </c>
    </row>
    <row r="24" spans="1:9" x14ac:dyDescent="0.25">
      <c r="A24" s="5"/>
      <c r="B24" s="5"/>
      <c r="C24" s="5"/>
      <c r="D24" s="6"/>
      <c r="E24" s="6"/>
      <c r="F24" s="8" t="str">
        <f t="shared" si="0"/>
        <v/>
      </c>
      <c r="G24" s="8" t="str">
        <f>IFERROR(INDEX('People &amp; Capacity'!$N:$N,MATCH($C24,'People &amp; Capacity'!$A:$A,0)),"")</f>
        <v/>
      </c>
      <c r="H24" s="8">
        <f t="shared" si="1"/>
        <v>0</v>
      </c>
      <c r="I24" s="9" t="str">
        <f t="shared" si="2"/>
        <v/>
      </c>
    </row>
    <row r="25" spans="1:9" x14ac:dyDescent="0.25">
      <c r="A25" s="5"/>
      <c r="B25" s="5"/>
      <c r="C25" s="5"/>
      <c r="D25" s="6"/>
      <c r="E25" s="6"/>
      <c r="F25" s="8" t="str">
        <f t="shared" si="0"/>
        <v/>
      </c>
      <c r="G25" s="8" t="str">
        <f>IFERROR(INDEX('People &amp; Capacity'!$N:$N,MATCH($C25,'People &amp; Capacity'!$A:$A,0)),"")</f>
        <v/>
      </c>
      <c r="H25" s="8">
        <f t="shared" si="1"/>
        <v>0</v>
      </c>
      <c r="I25" s="9" t="str">
        <f t="shared" si="2"/>
        <v/>
      </c>
    </row>
    <row r="27" spans="1:9" x14ac:dyDescent="0.25">
      <c r="A27" s="12" t="s">
        <v>80</v>
      </c>
    </row>
    <row r="28" spans="1:9" x14ac:dyDescent="0.25">
      <c r="A28" s="12" t="s">
        <v>81</v>
      </c>
    </row>
  </sheetData>
  <sheetProtection sheet="1"/>
  <conditionalFormatting sqref="I2:I25">
    <cfRule type="expression" dxfId="1" priority="1">
      <formula>AND($I2&lt;&gt;"",$I2="Fits")</formula>
    </cfRule>
    <cfRule type="expression" dxfId="0" priority="2">
      <formula>AND($I2&lt;&gt;"",ISNUMBER(SEARCH("Over",$I2)))</formula>
    </cfRule>
  </conditionalFormatting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'People &amp; Capacity'!$A$2:$A$7</xm:f>
          </x14:formula1>
          <xm:sqref>C2:C25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</vt:lpstr>
      <vt:lpstr>People &amp; Capacity</vt:lpstr>
      <vt:lpstr>Demand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Lee Tom</cp:lastModifiedBy>
  <dcterms:created xsi:type="dcterms:W3CDTF">2026-07-25T01:57:40Z</dcterms:created>
  <dcterms:modified xsi:type="dcterms:W3CDTF">2026-07-25T01:57:42Z</dcterms:modified>
</cp:coreProperties>
</file>